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Scope &amp; info" sheetId="1" r:id="rId1"/>
    <sheet name="Key steps" sheetId="2" r:id="rId2"/>
    <sheet name="Monitoring advice" sheetId="3" r:id="rId3"/>
    <sheet name="Calculations (DM)" sheetId="4" r:id="rId4"/>
    <sheet name="Calculations (FW)" sheetId="9" r:id="rId5"/>
    <sheet name="Calc buffer factor" sheetId="8" r:id="rId6"/>
    <sheet name="Modifications" sheetId="5" r:id="rId7"/>
    <sheet name="Records" sheetId="6" r:id="rId8"/>
    <sheet name="Approximate values" sheetId="7" r:id="rId9"/>
  </sheets>
  <calcPr calcId="152511" concurrentCalc="0"/>
</workbook>
</file>

<file path=xl/calcChain.xml><?xml version="1.0" encoding="utf-8"?>
<calcChain xmlns="http://schemas.openxmlformats.org/spreadsheetml/2006/main">
  <c r="G7" i="9" l="1"/>
  <c r="G10" i="9"/>
  <c r="G14" i="9"/>
  <c r="E21" i="9"/>
  <c r="G17" i="9"/>
  <c r="G21" i="9"/>
  <c r="G24" i="9"/>
  <c r="C21" i="9"/>
  <c r="E8" i="8"/>
  <c r="C8" i="8"/>
  <c r="G12" i="8"/>
  <c r="G7" i="4"/>
  <c r="G10" i="4"/>
  <c r="G14" i="4"/>
  <c r="E21" i="4"/>
  <c r="D15" i="1"/>
  <c r="G21" i="4"/>
  <c r="C21" i="4"/>
  <c r="G17" i="4"/>
  <c r="G24" i="4"/>
  <c r="C16" i="1"/>
</calcChain>
</file>

<file path=xl/sharedStrings.xml><?xml version="1.0" encoding="utf-8"?>
<sst xmlns="http://schemas.openxmlformats.org/spreadsheetml/2006/main" count="186" uniqueCount="134">
  <si>
    <t>The scope of this document is to aid decision-making for potato growers, in terms of the application of P fertiliser to this year's crop.</t>
  </si>
  <si>
    <t>It is intended as a tool to inform growers about the likely mechanisms going on in their soil, dependent on some soil characteristics.</t>
  </si>
  <si>
    <t>It is based on as much good quality research as is currently available and is not not intended to be prescriptive or definitive.</t>
  </si>
  <si>
    <t>RELEVANT INFORMATION</t>
  </si>
  <si>
    <t>SCOPE</t>
  </si>
  <si>
    <t>P</t>
  </si>
  <si>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</si>
  <si>
    <t>Enter values in yellow cells to receive the equivalent value in pink cells.</t>
  </si>
  <si>
    <r>
      <t>e.g. 2 kg/ha P is equivalent to 4.582 kg/ha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</si>
  <si>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This uses the conversion factors listed in RB209.</t>
  </si>
  <si>
    <t>1. PREPARATION</t>
  </si>
  <si>
    <t>Analyse soil</t>
  </si>
  <si>
    <t>Olsen P</t>
  </si>
  <si>
    <t>Organic matter content</t>
  </si>
  <si>
    <t>Texture (sand/silt/clay)</t>
  </si>
  <si>
    <t xml:space="preserve">Choose target soil concentration </t>
  </si>
  <si>
    <t>Rest of rotation – special requirements?</t>
  </si>
  <si>
    <t>Calculate anticipated offtake</t>
  </si>
  <si>
    <t>Calculate amount to apply</t>
  </si>
  <si>
    <t>Biomass x concentration = replacement amount</t>
  </si>
  <si>
    <t>Modify application amount</t>
  </si>
  <si>
    <t>Release from high OM soils OR</t>
  </si>
  <si>
    <t>Fixation by clay</t>
  </si>
  <si>
    <t>Apply fertiliser for potato crop</t>
  </si>
  <si>
    <t>Application method? Banding/placed/broadcast</t>
  </si>
  <si>
    <t>Incorporation – dependent on cultivation?</t>
  </si>
  <si>
    <t>Remember risk of high salt near seed</t>
  </si>
  <si>
    <t>Use of sterics/slow release/chemical intervention?</t>
  </si>
  <si>
    <t>Actual biomass P concentrations – allows better calculation of replacement amount for potatoes</t>
  </si>
  <si>
    <t>Record keeping: offtake</t>
  </si>
  <si>
    <t>Record keeping: soil balance</t>
  </si>
  <si>
    <t>Calculate balance for the field</t>
  </si>
  <si>
    <t>If  P fertiliser input = P offtake, is Olsen P approximately constant over several years, or does it change?</t>
  </si>
  <si>
    <t>If Olsen P increases, this indicates that the binding sites on the soil are 'full' and input amounts could potentially be decreased.</t>
  </si>
  <si>
    <t>If Olsen P has been approximately constant for several years and suddenly starts decreasing (DESPITE no change in input/offtake balance), this indicates that the 'less available' reserves are being used up and management needs to change in order to replenish them.</t>
  </si>
  <si>
    <t>If P fertiliser input &lt;  offtake, does Olsen P change?</t>
  </si>
  <si>
    <t>If Olsen P decreases, P application may need to be increased to maintain it; this decision would be made in conjunction with plant observations e.g. health and petiole P concentrations.</t>
  </si>
  <si>
    <t>ALWAYS CONSIDER PLANT HEALTH OBSERVATIONS AND TISSUE SAMPLE RESULTS TO ENSURE ADEQUATE FERTILISER IS BEING PROVIDED.</t>
  </si>
  <si>
    <t>The following aspects should be monitored over the medium to long term as they may be indicative of substantial changes in soil chemistry, or may be useful for your fertiliser management:</t>
  </si>
  <si>
    <t>When P fertiliser input &gt; P offtake, calculate buffer factors for your own soil:</t>
  </si>
  <si>
    <t>If Olsen P doesn't change, despite a negative balance, this indicates that the soil's 'less available' reserves are being used. This is not necessarily a bad thing.</t>
  </si>
  <si>
    <t>If Olsen P decreases (consistently over several monitoring points and to a greater degree than may be expected from analytical variation), this indicates that applied fertiliser is being fixed into less available forms. If this is 'normal' for this soil, consider careful P management (timing, placement, protection?).</t>
  </si>
  <si>
    <r>
      <t>CaCO</t>
    </r>
    <r>
      <rPr>
        <vertAlign val="subscript"/>
        <sz val="11"/>
        <color rgb="FF000000"/>
        <rFont val="Calibri"/>
        <family val="2"/>
        <scheme val="minor"/>
      </rPr>
      <t>3</t>
    </r>
    <r>
      <rPr>
        <sz val="11"/>
        <color rgb="FF000000"/>
        <rFont val="Calibri"/>
        <family val="2"/>
        <scheme val="minor"/>
      </rPr>
      <t xml:space="preserve"> content</t>
    </r>
  </si>
  <si>
    <r>
      <t>Remember P or P</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5</t>
    </r>
  </si>
  <si>
    <r>
      <t>Fixation by CaCO</t>
    </r>
    <r>
      <rPr>
        <vertAlign val="subscript"/>
        <sz val="11"/>
        <color rgb="FF000000"/>
        <rFont val="Calibri"/>
        <family val="2"/>
        <scheme val="minor"/>
      </rPr>
      <t>3</t>
    </r>
    <r>
      <rPr>
        <sz val="11"/>
        <color rgb="FF000000"/>
        <rFont val="Calibri"/>
        <family val="2"/>
        <scheme val="minor"/>
      </rPr>
      <t xml:space="preserve"> OR</t>
    </r>
  </si>
  <si>
    <r>
      <t>All</t>
    </r>
    <r>
      <rPr>
        <sz val="11"/>
        <color rgb="FF000000"/>
        <rFont val="Calibri"/>
        <family val="2"/>
        <scheme val="minor"/>
      </rPr>
      <t xml:space="preserve"> off-take – all crops</t>
    </r>
  </si>
  <si>
    <t>2. APPLICATION</t>
  </si>
  <si>
    <t>3. THE FUTURE</t>
  </si>
  <si>
    <t>Remember discussions about most relevant analytical methods and best practice for sampling and analysis</t>
  </si>
  <si>
    <t>Soil texture – is current low P concentration due to texture (e.g. sand cannot retain P) or lack of historical application?</t>
  </si>
  <si>
    <t>Soil organic matter content – mineralisation: high OM soils may be expected to release available P through mineralisation and therefore a naturally higher Olsen P content (and hence Index value) may be maintained.</t>
  </si>
  <si>
    <t>Current concentration – is it near enough to the target? Remember that there is some uncertainty in both sampling and analysis, so a realistic target should be a range, not an absolute.</t>
  </si>
  <si>
    <t>Cost of building up – is P fertilisation on this site a priority that warrants the cost?</t>
  </si>
  <si>
    <t>Is Index 2 appropriate for this soil? Can the soil be expected to maintain a concentration as high as Index 2? Is it appropriate to 'run down' soil P concentration to Index 2?</t>
  </si>
  <si>
    <t>Additional amount for build-up? This will depend on the result of decision in 1.2.</t>
  </si>
  <si>
    <t>See 'calculations' sheet in this workbook</t>
  </si>
  <si>
    <t>See 'modifications' sheet in this workbook</t>
  </si>
  <si>
    <t>Not enough evidence to amend application amount in conjunction with these types of products, but they may be a good idea on soils where efficiency (of fertiliser use by plants) is expected to be especially low. See other PRG notes for details of which product may be most efficient in which situations.</t>
  </si>
  <si>
    <t>See also 'records' sheet in this workbook.</t>
  </si>
  <si>
    <t>See also 'records' sheet in this workbook. Keeping records about potato crops will allow more accurate calculation of offtake by these crops; accurate record keeping including the whole rotation will allow more information about the soil P status as a whole to be determined.</t>
  </si>
  <si>
    <r>
      <t>All</t>
    </r>
    <r>
      <rPr>
        <sz val="11"/>
        <color rgb="FF000000"/>
        <rFont val="Calibri"/>
        <family val="2"/>
        <scheme val="minor"/>
      </rPr>
      <t xml:space="preserve"> P sources onto field (including FYM, digestate, etc) – each product freshly analysed just before application, although synthetic fertilisers should be ok with using label content. </t>
    </r>
  </si>
  <si>
    <t>Calculate change in Olsen P and calculate per year values.</t>
  </si>
  <si>
    <t>Ensure consistency in sampling, analysis and record keeping.</t>
  </si>
  <si>
    <t>Anticipated biomass – top vegetation can probably be ignored as is not expected to have high P content (in potatoes). Therefore total tuber yield can be used for biomass value.</t>
  </si>
  <si>
    <t>x</t>
  </si>
  <si>
    <t>=</t>
  </si>
  <si>
    <t>OFFTAKE</t>
  </si>
  <si>
    <t>BUILD-UP AMOUNT</t>
  </si>
  <si>
    <t>Amount by which to increase soil Olsen P (mg/L)</t>
  </si>
  <si>
    <t>Buffer factor (kg/ha per mg/L)</t>
  </si>
  <si>
    <t>Additional amount to apply (kg P/ha)</t>
  </si>
  <si>
    <r>
      <t>Additional amount to apply (kg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/ha)</t>
    </r>
  </si>
  <si>
    <t>TOTAL AMOUNT TO APPLY</t>
  </si>
  <si>
    <t>+</t>
  </si>
  <si>
    <t>Total amount to apply 
(kg P/ha)</t>
  </si>
  <si>
    <r>
      <t>Total amount to apply 
(kg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/ha)</t>
    </r>
  </si>
  <si>
    <t>Remember that this section may not be relevant in all situations.</t>
  </si>
  <si>
    <t>Total tuber yield 
DRY MATTER (t/ha)</t>
  </si>
  <si>
    <t>Buffer factor 
(kg/ha per mg/L)</t>
  </si>
  <si>
    <t>Crop P offtake 
(kg/ha)</t>
  </si>
  <si>
    <r>
      <t>Crop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offtake
(kg/ha)</t>
    </r>
  </si>
  <si>
    <t>[x]</t>
  </si>
  <si>
    <t>Notice that a units correction has been applied to account for the difference between t/ha and kg/ha</t>
  </si>
  <si>
    <t>Please note that using these values will give less accurate answers than using your own, measured/recorded, values.</t>
  </si>
  <si>
    <t>This sheet includes a list of values from literature sources which can be used if necessary in place of your own measured values.</t>
  </si>
  <si>
    <t>They are intended for use in initial years of using this resource.</t>
  </si>
  <si>
    <t>Literature-based estimates of certain values are presented in the 'approximate values' sheet; these are intended for use where the user's own measured values are not available.</t>
  </si>
  <si>
    <t>Actual yields - of potatoes, in order to calculate likely P  offtake by potatoes in future years.</t>
  </si>
  <si>
    <t>Consider:</t>
  </si>
  <si>
    <t>Ensure input materials have been freshly sampled and analysed just before application (except synthetic fertilisers).</t>
  </si>
  <si>
    <t>Check units are consistent (e.g. kg or t; mg/kg or %; etc)</t>
  </si>
  <si>
    <r>
      <t>All</t>
    </r>
    <r>
      <rPr>
        <sz val="11"/>
        <color rgb="FF000000"/>
        <rFont val="Calibri"/>
        <family val="2"/>
        <scheme val="minor"/>
      </rPr>
      <t xml:space="preserve"> P sources onto field (including FYM, digestate, etc)</t>
    </r>
  </si>
  <si>
    <t>Keep notes alongside concentrations and yields, recording information about the year: unusual weather, planting times, disease pressure (high or low), etc.</t>
  </si>
  <si>
    <t>In terms of soil concentration records, analysis every 3 - 5 years is likely to be adequate to monitor changes in Olsen P.</t>
  </si>
  <si>
    <t>There are two situations in which 'offtake' may be calculated:</t>
  </si>
  <si>
    <t>1. When calculating offtake values to estimate required amount for replacement, use mean values of as many years which are appropriate, e.g. include all years likely to be representative of an 'average' yield.</t>
  </si>
  <si>
    <t>2. When calculating field balances, use actual values where possible for both input and offtake (estimates make any calculations using them, less accurate).</t>
  </si>
  <si>
    <t>This sheet may be used to calculate the P buffer factor for a given field/area.</t>
  </si>
  <si>
    <t>Total P input
(kg/ha)</t>
  </si>
  <si>
    <t>Total P offtake
(kg/ha)</t>
  </si>
  <si>
    <t>Initial Olsen P
(mg P/L)</t>
  </si>
  <si>
    <t>End Olsen P
(mg P/L)</t>
  </si>
  <si>
    <t>Years between 'initial' and 'end'</t>
  </si>
  <si>
    <t>Remember that Olsen P should be measured at the same time of year on every occasion, by the same lab and same method.</t>
  </si>
  <si>
    <t>This value should be calculated every time Olsen P is measured. Then a mean annual buffer factor can be calculated (average of all buffer factors to date) and the more times this is repeated, the more accurate it is likely to be.</t>
  </si>
  <si>
    <t>Buffer factor = the amount of P fertiliser (kg/ha) to effect a 1 mg/L change in Olsen P --&gt; using this spreadsheet will calculate it per year.</t>
  </si>
  <si>
    <t>Annual buffer factor 
((kg/ha per mg/L) per year)</t>
  </si>
  <si>
    <t>Potato tuber P concentration (% DM)</t>
  </si>
  <si>
    <t>0.1 - 0.35</t>
  </si>
  <si>
    <t>Range from literature; values from 8 papers were suitable, out of 36 papers checked.</t>
  </si>
  <si>
    <t>Overall mean from that literature</t>
  </si>
  <si>
    <t>This is a work in progress and should not be seen as definitive.</t>
  </si>
  <si>
    <t>How much P (kg/ha) is required to increase soil Olsen P by 1 mg/kg? --&gt; see 'calculate buffer factor' teb.</t>
  </si>
  <si>
    <t>If Olsen P is approximately constant then the system is in dynamic equilibrium (i.e. 'balanced').</t>
  </si>
  <si>
    <t>A buffer factor calculated for the specific field/area in question can be calculated using the 'calculate buffer factor' tab. At this time it is not possible to recommend a generic 'buffer factor'.</t>
  </si>
  <si>
    <t>Tuber P concentration 
(% dry matter)</t>
  </si>
  <si>
    <t>Tuber P concentration will be reported by the lab as a proportion of dry matter. Ensure the value entered is % DM (e.g. not mg/g).</t>
  </si>
  <si>
    <t>Results throughout are expressed to nearest whole number.
All values are concentration of P unless otherwise specified.</t>
  </si>
  <si>
    <t>Crop offtake 
(kg/ha)</t>
  </si>
  <si>
    <t>Additional amount to apply 
(kg/ha)</t>
  </si>
  <si>
    <t>This value should then be modified in light of any 'modifications' resulting from soil characteristics (see 'modifications' tab).</t>
  </si>
  <si>
    <t>The buffer factor applies to the depth of soil for which the sample was taken; of course if Olsen P needs to be increased to a greater depth, the buffer factor will also increase because a larger volume of soil is involved.</t>
  </si>
  <si>
    <t>When repeating buffer factor calculations, try to use the same number of years between measurements (i.e. 3 - 5 years). If significantly different timescales are used (e.g. compare 5 years with 10 years), different chemical mechanisms will be accounted for and may give different results.</t>
  </si>
  <si>
    <t>Note that if input values are measured by Olsen P, the buffer factor will be in Olsen P; if input is by another method, e.g. resin P, the buffer factor will refer to P extracted from the soil by that method.</t>
  </si>
  <si>
    <r>
      <t>It is likely that high OM soils will release P, whereas soils high in chalk (CaCO</t>
    </r>
    <r>
      <rPr>
        <vertAlign val="subscript"/>
        <sz val="11"/>
        <color rgb="FF000000"/>
        <rFont val="Calibri"/>
        <family val="2"/>
        <scheme val="minor"/>
      </rPr>
      <t>3</t>
    </r>
    <r>
      <rPr>
        <sz val="11"/>
        <color rgb="FF000000"/>
        <rFont val="Calibri"/>
        <family val="2"/>
        <scheme val="minor"/>
      </rPr>
      <t>) or clay will fix P over the scale of months to years.</t>
    </r>
  </si>
  <si>
    <t>These factors are under investigation.</t>
  </si>
  <si>
    <t>It is not possible to suggest a generic buffer factor at the current time.</t>
  </si>
  <si>
    <t>NRM and Lancrop will both analyse potato tubers as a normal vegetation sample and will report values as a proporion of dry matter.</t>
  </si>
  <si>
    <t>Anticipated P concentration - ideally this would be a mean value as measured in previous crops on this site (whether field or farm; as long as conditions are similar across a farm then values from other fields can be used) rather than relying on generic values.</t>
  </si>
  <si>
    <t>Total tuber yield 
FRESH WEIGHT (t/ha)</t>
  </si>
  <si>
    <t>Tuber P concentration 
(mg P per 100 g FW tuber)</t>
  </si>
  <si>
    <t>Range from literature; values from 4 papers were suitable, out of 36 papers checked.</t>
  </si>
  <si>
    <t>Potato tuber P concentration (mg per 100 g FW)</t>
  </si>
  <si>
    <t>20 - 70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</si>
</sst>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11"/>
      <color rgb="FF000000"/>
      <name val="Calibri"/>
      <family val="2"/>
      <scheme val="minor"/>
    </font>
    <font>
      <vertAlign val="subscript"/>
      <sz val="11"/>
      <color rgb="FF00000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1">
    <border>
      <left/>
      <right/>
      <top/>
      <bottom/>
      <diagonal/>
    </border>
    <border>
      <left style="thick">
        <color rgb="FF00B050"/>
      </left>
      <right style="thick">
        <color rgb="FF00B050"/>
      </right>
      <top style="thick">
        <color rgb="FF00B050"/>
      </top>
      <bottom style="thick">
        <color rgb="FF00B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55">
    <xf numFmtId="0" fontId="0" fillId="0" borderId="0" xfId="0"/>
    <xf numFmtId="0" fontId="2" fillId="0" borderId="0" xfId="0" applyFont="1"/>
    <xf numFmtId="0" fontId="1" fillId="0" borderId="0" xfId="0" applyFont="1" applyAlignment="1">
      <alignment horizontal="center" vertical="center"/>
    </xf>
    <xf numFmtId="0" fontId="0" fillId="3" borderId="0" xfId="0" applyFill="1" applyAlignment="1">
      <alignment horizontal="center" vertical="center"/>
    </xf>
    <xf numFmtId="0" fontId="0" fillId="3" borderId="0" xfId="0" applyFill="1" applyAlignment="1">
      <alignment horizontal="center"/>
    </xf>
    <xf numFmtId="0" fontId="1" fillId="0" borderId="0" xfId="0" applyFont="1"/>
    <xf numFmtId="0" fontId="0" fillId="0" borderId="0" xfId="0" applyAlignment="1">
      <alignment wrapText="1"/>
    </xf>
    <xf numFmtId="0" fontId="5" fillId="0" borderId="0" xfId="0" applyFont="1" applyAlignment="1">
      <alignment horizontal="left" vertical="center" readingOrder="1"/>
    </xf>
    <xf numFmtId="0" fontId="7" fillId="0" borderId="0" xfId="0" applyFont="1" applyAlignment="1">
      <alignment horizontal="left" vertical="center" readingOrder="1"/>
    </xf>
    <xf numFmtId="0" fontId="1"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5" fillId="0" borderId="0" xfId="0" applyFont="1" applyAlignment="1">
      <alignment horizontal="left" vertical="center" wrapText="1" readingOrder="1"/>
    </xf>
    <xf numFmtId="0" fontId="5" fillId="0" borderId="0" xfId="0" applyFont="1" applyAlignment="1">
      <alignment vertical="center" wrapText="1" readingOrder="1"/>
    </xf>
    <xf numFmtId="0" fontId="5" fillId="0" borderId="0" xfId="0" applyFont="1" applyAlignment="1">
      <alignment wrapText="1"/>
    </xf>
    <xf numFmtId="0" fontId="7" fillId="0" borderId="0" xfId="0" applyFont="1" applyAlignment="1">
      <alignment horizontal="left" vertical="center" wrapText="1" readingOrder="1"/>
    </xf>
    <xf numFmtId="0" fontId="7" fillId="0" borderId="0" xfId="0" applyFont="1" applyAlignment="1">
      <alignment vertical="center" wrapText="1" readingOrder="1"/>
    </xf>
    <xf numFmtId="0" fontId="1" fillId="0" borderId="0" xfId="0" applyFont="1" applyAlignment="1"/>
    <xf numFmtId="0" fontId="0" fillId="0" borderId="0" xfId="0" applyFont="1" applyAlignment="1"/>
    <xf numFmtId="0" fontId="9" fillId="0" borderId="0" xfId="0" applyFont="1" applyAlignment="1">
      <alignment horizontal="left" vertical="center" wrapText="1" readingOrder="1"/>
    </xf>
    <xf numFmtId="0" fontId="0" fillId="0" borderId="0" xfId="0" applyAlignment="1"/>
    <xf numFmtId="0" fontId="0" fillId="0" borderId="0" xfId="0"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wrapText="1"/>
    </xf>
    <xf numFmtId="1" fontId="0" fillId="0" borderId="0" xfId="0" applyNumberFormat="1" applyAlignment="1">
      <alignment horizontal="center" vertical="center"/>
    </xf>
    <xf numFmtId="1" fontId="0" fillId="0" borderId="0" xfId="0" applyNumberFormat="1"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Alignment="1">
      <alignment horizontal="center" vertical="center"/>
    </xf>
    <xf numFmtId="0" fontId="0" fillId="2" borderId="0" xfId="0" applyFill="1" applyAlignment="1" applyProtection="1">
      <alignment horizontal="center" vertical="center"/>
      <protection locked="0"/>
    </xf>
    <xf numFmtId="0" fontId="0" fillId="2" borderId="0" xfId="0" applyFill="1" applyAlignment="1" applyProtection="1">
      <alignment horizontal="center"/>
      <protection locked="0"/>
    </xf>
    <xf numFmtId="0" fontId="0" fillId="0" borderId="0" xfId="0" applyFill="1" applyAlignment="1">
      <alignment horizontal="center" vertical="center" wrapText="1"/>
    </xf>
    <xf numFmtId="164" fontId="0" fillId="3" borderId="0" xfId="0" applyNumberFormat="1" applyFill="1" applyAlignment="1" applyProtection="1">
      <alignment horizontal="center" vertical="center"/>
      <protection hidden="1"/>
    </xf>
    <xf numFmtId="0" fontId="0" fillId="0" borderId="0" xfId="0" applyFill="1" applyAlignment="1">
      <alignment horizontal="right"/>
    </xf>
    <xf numFmtId="0" fontId="0" fillId="0" borderId="0" xfId="0" applyAlignment="1">
      <alignment horizontal="center"/>
    </xf>
    <xf numFmtId="1" fontId="0" fillId="3" borderId="0" xfId="0" applyNumberFormat="1" applyFill="1" applyAlignment="1" applyProtection="1">
      <alignment horizontal="center" vertical="center"/>
      <protection hidden="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Medium9"/>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9"/>
  <sheetViews>
    <sheetView tabSelected="1" workbookViewId="0">
      <selection activeCell="B3" sqref="B3"/>
    </sheetView>
  </sheetViews>
  <sheetFormatPr defaultRowHeight="15" x14ac:dyDescent="0.25"/>
  <sheetData>
    <row r="3" spans="2:6" x14ac:dyDescent="0.25">
      <c r="B3" s="1" t="s">
        <v>4</v>
      </c>
    </row>
    <row r="5" spans="2:6" x14ac:dyDescent="0.25">
      <c r="B5" t="s">
        <v>0</v>
      </c>
    </row>
    <row r="6" spans="2:6" x14ac:dyDescent="0.25">
      <c r="B6" t="s">
        <v>1</v>
      </c>
    </row>
    <row r="7" spans="2:6" x14ac:dyDescent="0.25">
      <c r="B7" t="s">
        <v>2</v>
      </c>
    </row>
    <row r="8" spans="2:6" x14ac:dyDescent="0.25">
      <c r="B8" t="s">
        <v>111</v>
      </c>
    </row>
    <row r="12" spans="2:6" x14ac:dyDescent="0.25">
      <c r="B12" s="1" t="s">
        <v>3</v>
      </c>
    </row>
    <row r="14" spans="2:6" ht="18" x14ac:dyDescent="0.25">
      <c r="C14" s="2" t="s">
        <v>5</v>
      </c>
      <c r="D14" s="2" t="s">
        <v>6</v>
      </c>
      <c r="F14" t="s">
        <v>7</v>
      </c>
    </row>
    <row r="15" spans="2:6" ht="18" x14ac:dyDescent="0.35">
      <c r="C15" s="32">
        <v>2</v>
      </c>
      <c r="D15" s="3">
        <f>C15*2.291</f>
        <v>4.5819999999999999</v>
      </c>
      <c r="F15" t="s">
        <v>8</v>
      </c>
    </row>
    <row r="16" spans="2:6" x14ac:dyDescent="0.25">
      <c r="C16" s="4">
        <f>D16*0.436</f>
        <v>0.436</v>
      </c>
      <c r="D16" s="33">
        <v>1</v>
      </c>
      <c r="F16" t="s">
        <v>9</v>
      </c>
    </row>
    <row r="19" spans="2:2" x14ac:dyDescent="0.25">
      <c r="B19" t="s">
        <v>86</v>
      </c>
    </row>
  </sheetData>
  <sheetProtection password="DB6B" sheet="1" objects="1" scenarios="1"/>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heetViews>
  <sheetFormatPr defaultRowHeight="15" x14ac:dyDescent="0.25"/>
  <cols>
    <col min="1" max="1" width="9.140625" style="18"/>
    <col min="2" max="2" width="155.28515625" style="10" customWidth="1"/>
    <col min="3" max="16384" width="9.140625" style="10"/>
  </cols>
  <sheetData>
    <row r="1" spans="1:2" x14ac:dyDescent="0.25">
      <c r="A1" s="17" t="s">
        <v>10</v>
      </c>
    </row>
    <row r="3" spans="1:2" x14ac:dyDescent="0.25">
      <c r="A3" s="17">
        <v>1.1000000000000001</v>
      </c>
      <c r="B3" s="9" t="s">
        <v>11</v>
      </c>
    </row>
    <row r="4" spans="1:2" x14ac:dyDescent="0.25">
      <c r="A4" s="17"/>
      <c r="B4" s="11" t="s">
        <v>48</v>
      </c>
    </row>
    <row r="5" spans="1:2" x14ac:dyDescent="0.25">
      <c r="B5" s="10" t="s">
        <v>12</v>
      </c>
    </row>
    <row r="6" spans="1:2" x14ac:dyDescent="0.25">
      <c r="B6" s="10" t="s">
        <v>13</v>
      </c>
    </row>
    <row r="7" spans="1:2" ht="18" x14ac:dyDescent="0.25">
      <c r="B7" s="12" t="s">
        <v>42</v>
      </c>
    </row>
    <row r="8" spans="1:2" x14ac:dyDescent="0.25">
      <c r="B8" s="12" t="s">
        <v>14</v>
      </c>
    </row>
    <row r="10" spans="1:2" s="9" customFormat="1" x14ac:dyDescent="0.25">
      <c r="A10" s="17">
        <v>1.2</v>
      </c>
      <c r="B10" s="9" t="s">
        <v>15</v>
      </c>
    </row>
    <row r="11" spans="1:2" x14ac:dyDescent="0.25">
      <c r="B11" s="11" t="s">
        <v>53</v>
      </c>
    </row>
    <row r="12" spans="1:2" x14ac:dyDescent="0.25">
      <c r="B12" s="13" t="s">
        <v>49</v>
      </c>
    </row>
    <row r="13" spans="1:2" ht="30" x14ac:dyDescent="0.25">
      <c r="B13" s="12" t="s">
        <v>50</v>
      </c>
    </row>
    <row r="14" spans="1:2" ht="30" x14ac:dyDescent="0.25">
      <c r="B14" s="12" t="s">
        <v>51</v>
      </c>
    </row>
    <row r="15" spans="1:2" x14ac:dyDescent="0.25">
      <c r="B15" s="12" t="s">
        <v>52</v>
      </c>
    </row>
    <row r="16" spans="1:2" x14ac:dyDescent="0.25">
      <c r="B16" s="14" t="s">
        <v>16</v>
      </c>
    </row>
    <row r="18" spans="1:2" s="9" customFormat="1" x14ac:dyDescent="0.25">
      <c r="A18" s="17">
        <v>1.3</v>
      </c>
      <c r="B18" s="15" t="s">
        <v>17</v>
      </c>
    </row>
    <row r="19" spans="1:2" ht="30" x14ac:dyDescent="0.25">
      <c r="B19" s="12" t="s">
        <v>63</v>
      </c>
    </row>
    <row r="20" spans="1:2" ht="30" x14ac:dyDescent="0.25">
      <c r="B20" s="12" t="s">
        <v>128</v>
      </c>
    </row>
    <row r="21" spans="1:2" x14ac:dyDescent="0.25">
      <c r="B21" s="12" t="s">
        <v>127</v>
      </c>
    </row>
    <row r="23" spans="1:2" x14ac:dyDescent="0.25">
      <c r="A23" s="17" t="s">
        <v>46</v>
      </c>
    </row>
    <row r="24" spans="1:2" s="9" customFormat="1" x14ac:dyDescent="0.25">
      <c r="A24" s="17">
        <v>2.1</v>
      </c>
      <c r="B24" s="15" t="s">
        <v>18</v>
      </c>
    </row>
    <row r="25" spans="1:2" s="9" customFormat="1" x14ac:dyDescent="0.25">
      <c r="A25" s="17"/>
      <c r="B25" s="19" t="s">
        <v>55</v>
      </c>
    </row>
    <row r="26" spans="1:2" x14ac:dyDescent="0.25">
      <c r="B26" s="12" t="s">
        <v>19</v>
      </c>
    </row>
    <row r="27" spans="1:2" ht="18" x14ac:dyDescent="0.25">
      <c r="B27" s="12" t="s">
        <v>43</v>
      </c>
    </row>
    <row r="28" spans="1:2" x14ac:dyDescent="0.25">
      <c r="B28" s="12" t="s">
        <v>54</v>
      </c>
    </row>
    <row r="30" spans="1:2" s="9" customFormat="1" x14ac:dyDescent="0.25">
      <c r="A30" s="17">
        <v>2.2000000000000002</v>
      </c>
      <c r="B30" s="15" t="s">
        <v>20</v>
      </c>
    </row>
    <row r="31" spans="1:2" s="9" customFormat="1" x14ac:dyDescent="0.25">
      <c r="A31" s="17"/>
      <c r="B31" s="19" t="s">
        <v>56</v>
      </c>
    </row>
    <row r="32" spans="1:2" x14ac:dyDescent="0.25">
      <c r="B32" s="12" t="s">
        <v>21</v>
      </c>
    </row>
    <row r="33" spans="1:2" ht="18" x14ac:dyDescent="0.25">
      <c r="B33" s="12" t="s">
        <v>44</v>
      </c>
    </row>
    <row r="34" spans="1:2" x14ac:dyDescent="0.25">
      <c r="B34" s="12" t="s">
        <v>22</v>
      </c>
    </row>
    <row r="36" spans="1:2" s="9" customFormat="1" x14ac:dyDescent="0.25">
      <c r="A36" s="17">
        <v>2.2999999999999998</v>
      </c>
      <c r="B36" s="15" t="s">
        <v>23</v>
      </c>
    </row>
    <row r="37" spans="1:2" x14ac:dyDescent="0.25">
      <c r="B37" s="12" t="s">
        <v>24</v>
      </c>
    </row>
    <row r="38" spans="1:2" x14ac:dyDescent="0.25">
      <c r="B38" s="12" t="s">
        <v>25</v>
      </c>
    </row>
    <row r="39" spans="1:2" x14ac:dyDescent="0.25">
      <c r="B39" s="12" t="s">
        <v>26</v>
      </c>
    </row>
    <row r="40" spans="1:2" x14ac:dyDescent="0.25">
      <c r="B40" s="12" t="s">
        <v>27</v>
      </c>
    </row>
    <row r="41" spans="1:2" ht="30" x14ac:dyDescent="0.25">
      <c r="B41" s="14" t="s">
        <v>57</v>
      </c>
    </row>
    <row r="43" spans="1:2" x14ac:dyDescent="0.25">
      <c r="A43" s="17" t="s">
        <v>47</v>
      </c>
    </row>
    <row r="44" spans="1:2" s="9" customFormat="1" x14ac:dyDescent="0.25">
      <c r="A44" s="17">
        <v>3.1</v>
      </c>
      <c r="B44" s="9" t="s">
        <v>29</v>
      </c>
    </row>
    <row r="45" spans="1:2" s="9" customFormat="1" ht="30" x14ac:dyDescent="0.25">
      <c r="A45" s="17"/>
      <c r="B45" s="11" t="s">
        <v>59</v>
      </c>
    </row>
    <row r="46" spans="1:2" x14ac:dyDescent="0.25">
      <c r="B46" s="12" t="s">
        <v>87</v>
      </c>
    </row>
    <row r="47" spans="1:2" x14ac:dyDescent="0.25">
      <c r="B47" s="13" t="s">
        <v>28</v>
      </c>
    </row>
    <row r="49" spans="1:3" s="9" customFormat="1" x14ac:dyDescent="0.25">
      <c r="A49" s="17">
        <v>3.2</v>
      </c>
      <c r="B49" s="9" t="s">
        <v>30</v>
      </c>
    </row>
    <row r="50" spans="1:3" s="9" customFormat="1" x14ac:dyDescent="0.25">
      <c r="A50" s="17"/>
      <c r="B50" s="11" t="s">
        <v>58</v>
      </c>
    </row>
    <row r="51" spans="1:3" ht="30" x14ac:dyDescent="0.25">
      <c r="B51" s="16" t="s">
        <v>60</v>
      </c>
    </row>
    <row r="52" spans="1:3" x14ac:dyDescent="0.25">
      <c r="B52" s="15" t="s">
        <v>45</v>
      </c>
    </row>
    <row r="53" spans="1:3" x14ac:dyDescent="0.25">
      <c r="B53" s="12" t="s">
        <v>31</v>
      </c>
    </row>
    <row r="54" spans="1:3" x14ac:dyDescent="0.25">
      <c r="B54" s="12" t="s">
        <v>61</v>
      </c>
    </row>
    <row r="55" spans="1:3" x14ac:dyDescent="0.25">
      <c r="B55" s="12" t="s">
        <v>62</v>
      </c>
    </row>
    <row r="56" spans="1:3" x14ac:dyDescent="0.25">
      <c r="C56" s="12"/>
    </row>
  </sheetData>
  <sheetProtection password="DB6B" sheet="1" objects="1" scenarios="1"/>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A2" sqref="A2"/>
    </sheetView>
  </sheetViews>
  <sheetFormatPr defaultRowHeight="15" x14ac:dyDescent="0.25"/>
  <cols>
    <col min="3" max="3" width="146.28515625" customWidth="1"/>
  </cols>
  <sheetData>
    <row r="2" spans="1:3" x14ac:dyDescent="0.25">
      <c r="A2" s="5" t="s">
        <v>38</v>
      </c>
    </row>
    <row r="4" spans="1:3" x14ac:dyDescent="0.25">
      <c r="B4" t="s">
        <v>39</v>
      </c>
    </row>
    <row r="5" spans="1:3" x14ac:dyDescent="0.25">
      <c r="C5" s="6" t="s">
        <v>112</v>
      </c>
    </row>
    <row r="7" spans="1:3" x14ac:dyDescent="0.25">
      <c r="B7" t="s">
        <v>32</v>
      </c>
    </row>
    <row r="8" spans="1:3" x14ac:dyDescent="0.25">
      <c r="C8" s="6" t="s">
        <v>113</v>
      </c>
    </row>
    <row r="9" spans="1:3" x14ac:dyDescent="0.25">
      <c r="C9" s="6" t="s">
        <v>33</v>
      </c>
    </row>
    <row r="11" spans="1:3" x14ac:dyDescent="0.25">
      <c r="B11" t="s">
        <v>35</v>
      </c>
    </row>
    <row r="12" spans="1:3" x14ac:dyDescent="0.25">
      <c r="C12" s="6" t="s">
        <v>40</v>
      </c>
    </row>
    <row r="13" spans="1:3" ht="30" x14ac:dyDescent="0.25">
      <c r="C13" s="6" t="s">
        <v>36</v>
      </c>
    </row>
    <row r="15" spans="1:3" ht="32.25" customHeight="1" x14ac:dyDescent="0.25">
      <c r="B15" s="39" t="s">
        <v>41</v>
      </c>
      <c r="C15" s="39"/>
    </row>
    <row r="16" spans="1:3" ht="30" x14ac:dyDescent="0.25">
      <c r="C16" s="6" t="s">
        <v>34</v>
      </c>
    </row>
    <row r="19" spans="2:2" x14ac:dyDescent="0.25">
      <c r="B19" s="5" t="s">
        <v>37</v>
      </c>
    </row>
  </sheetData>
  <sheetProtection password="DB6B" sheet="1" objects="1" scenarios="1"/>
  <mergeCells count="1">
    <mergeCell ref="B15:C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10" workbookViewId="0">
      <selection activeCell="G24" sqref="G24"/>
    </sheetView>
  </sheetViews>
  <sheetFormatPr defaultRowHeight="15" x14ac:dyDescent="0.25"/>
  <cols>
    <col min="1" max="1" width="4" style="23" bestFit="1" customWidth="1"/>
    <col min="2" max="2" width="9.28515625" style="23" customWidth="1"/>
    <col min="3" max="3" width="25.42578125" style="21" customWidth="1"/>
    <col min="4" max="4" width="3.42578125" style="21" bestFit="1" customWidth="1"/>
    <col min="5" max="5" width="28.140625" style="21" bestFit="1" customWidth="1"/>
    <col min="6" max="6" width="2" style="21" bestFit="1" customWidth="1"/>
    <col min="7" max="7" width="24.7109375" style="27" bestFit="1" customWidth="1"/>
    <col min="8" max="13" width="9.140625" style="23"/>
    <col min="14" max="14" width="12.85546875" style="23" customWidth="1"/>
    <col min="15" max="16384" width="9.140625" style="23"/>
  </cols>
  <sheetData>
    <row r="1" spans="1:14" ht="15.75" thickBot="1" x14ac:dyDescent="0.3">
      <c r="A1" s="22">
        <v>2.1</v>
      </c>
      <c r="B1" s="8" t="s">
        <v>18</v>
      </c>
    </row>
    <row r="2" spans="1:14" ht="16.5" thickTop="1" thickBot="1" x14ac:dyDescent="0.3">
      <c r="A2" s="24"/>
      <c r="B2" s="7" t="s">
        <v>19</v>
      </c>
      <c r="I2" s="40" t="s">
        <v>117</v>
      </c>
      <c r="J2" s="41"/>
      <c r="K2" s="41"/>
      <c r="L2" s="41"/>
      <c r="M2" s="41"/>
      <c r="N2" s="41"/>
    </row>
    <row r="3" spans="1:14" ht="16.5" thickTop="1" thickBot="1" x14ac:dyDescent="0.3">
      <c r="A3" s="24"/>
      <c r="B3" s="7" t="s">
        <v>54</v>
      </c>
      <c r="I3" s="41"/>
      <c r="J3" s="41"/>
      <c r="K3" s="41"/>
      <c r="L3" s="41"/>
      <c r="M3" s="41"/>
      <c r="N3" s="41"/>
    </row>
    <row r="4" spans="1:14" ht="15.75" thickTop="1" x14ac:dyDescent="0.25"/>
    <row r="5" spans="1:14" ht="15.75" thickBot="1" x14ac:dyDescent="0.3">
      <c r="B5" s="22" t="s">
        <v>66</v>
      </c>
    </row>
    <row r="6" spans="1:14" ht="30.75" thickTop="1" x14ac:dyDescent="0.25">
      <c r="C6" s="26" t="s">
        <v>77</v>
      </c>
      <c r="D6" s="54" t="s">
        <v>81</v>
      </c>
      <c r="E6" s="26" t="s">
        <v>115</v>
      </c>
      <c r="F6" s="54" t="s">
        <v>65</v>
      </c>
      <c r="G6" s="28" t="s">
        <v>79</v>
      </c>
      <c r="I6" s="42" t="s">
        <v>82</v>
      </c>
      <c r="J6" s="43"/>
      <c r="K6" s="43"/>
      <c r="L6" s="43"/>
      <c r="M6" s="43"/>
      <c r="N6" s="44"/>
    </row>
    <row r="7" spans="1:14" ht="15.75" thickBot="1" x14ac:dyDescent="0.3">
      <c r="C7" s="32"/>
      <c r="D7" s="54"/>
      <c r="E7" s="32"/>
      <c r="F7" s="54"/>
      <c r="G7" s="38">
        <f>C7*10*E7</f>
        <v>0</v>
      </c>
      <c r="I7" s="45"/>
      <c r="J7" s="46"/>
      <c r="K7" s="46"/>
      <c r="L7" s="46"/>
      <c r="M7" s="46"/>
      <c r="N7" s="47"/>
    </row>
    <row r="8" spans="1:14" ht="16.5" thickTop="1" thickBot="1" x14ac:dyDescent="0.3"/>
    <row r="9" spans="1:14" ht="34.5" thickTop="1" thickBot="1" x14ac:dyDescent="0.3">
      <c r="F9" s="54" t="s">
        <v>65</v>
      </c>
      <c r="G9" s="28" t="s">
        <v>80</v>
      </c>
      <c r="I9" s="51" t="s">
        <v>116</v>
      </c>
      <c r="J9" s="52"/>
      <c r="K9" s="52"/>
      <c r="L9" s="52"/>
      <c r="M9" s="52"/>
      <c r="N9" s="53"/>
    </row>
    <row r="10" spans="1:14" ht="15.75" thickTop="1" x14ac:dyDescent="0.25">
      <c r="F10" s="54"/>
      <c r="G10" s="38">
        <f>G7*2.291</f>
        <v>0</v>
      </c>
    </row>
    <row r="12" spans="1:14" ht="15.75" thickBot="1" x14ac:dyDescent="0.3">
      <c r="B12" s="22" t="s">
        <v>67</v>
      </c>
    </row>
    <row r="13" spans="1:14" ht="29.25" customHeight="1" thickTop="1" thickBot="1" x14ac:dyDescent="0.3">
      <c r="C13" s="26" t="s">
        <v>68</v>
      </c>
      <c r="D13" s="54" t="s">
        <v>64</v>
      </c>
      <c r="E13" s="34" t="s">
        <v>78</v>
      </c>
      <c r="F13" s="54" t="s">
        <v>65</v>
      </c>
      <c r="G13" s="28" t="s">
        <v>70</v>
      </c>
      <c r="I13" s="48" t="s">
        <v>76</v>
      </c>
      <c r="J13" s="49"/>
      <c r="K13" s="49"/>
      <c r="L13" s="49"/>
      <c r="M13" s="49"/>
      <c r="N13" s="50"/>
    </row>
    <row r="14" spans="1:14" ht="15.75" thickTop="1" x14ac:dyDescent="0.25">
      <c r="C14" s="32"/>
      <c r="D14" s="54"/>
      <c r="E14" s="32"/>
      <c r="F14" s="54"/>
      <c r="G14" s="38">
        <f>C14*E14</f>
        <v>0</v>
      </c>
    </row>
    <row r="15" spans="1:14" ht="15.75" thickBot="1" x14ac:dyDescent="0.3"/>
    <row r="16" spans="1:14" ht="34.5" customHeight="1" thickTop="1" thickBot="1" x14ac:dyDescent="0.3">
      <c r="F16" s="54" t="s">
        <v>65</v>
      </c>
      <c r="G16" s="28" t="s">
        <v>71</v>
      </c>
      <c r="I16" s="40" t="s">
        <v>114</v>
      </c>
      <c r="J16" s="40"/>
      <c r="K16" s="40"/>
      <c r="L16" s="40"/>
      <c r="M16" s="40"/>
      <c r="N16" s="40"/>
    </row>
    <row r="17" spans="2:14" ht="16.5" thickTop="1" thickBot="1" x14ac:dyDescent="0.3">
      <c r="F17" s="54"/>
      <c r="G17" s="38">
        <f>G14*2.291</f>
        <v>0</v>
      </c>
      <c r="I17" s="40"/>
      <c r="J17" s="40"/>
      <c r="K17" s="40"/>
      <c r="L17" s="40"/>
      <c r="M17" s="40"/>
      <c r="N17" s="40"/>
    </row>
    <row r="18" spans="2:14" ht="15.75" thickTop="1" x14ac:dyDescent="0.25"/>
    <row r="19" spans="2:14" ht="15.75" thickBot="1" x14ac:dyDescent="0.3">
      <c r="B19" s="22" t="s">
        <v>72</v>
      </c>
    </row>
    <row r="20" spans="2:14" ht="31.5" thickTop="1" thickBot="1" x14ac:dyDescent="0.3">
      <c r="C20" s="26" t="s">
        <v>118</v>
      </c>
      <c r="D20" s="21" t="s">
        <v>73</v>
      </c>
      <c r="E20" s="26" t="s">
        <v>119</v>
      </c>
      <c r="F20" s="21" t="s">
        <v>65</v>
      </c>
      <c r="G20" s="28" t="s">
        <v>74</v>
      </c>
      <c r="I20" s="51" t="s">
        <v>120</v>
      </c>
      <c r="J20" s="52"/>
      <c r="K20" s="52"/>
      <c r="L20" s="52"/>
      <c r="M20" s="52"/>
      <c r="N20" s="53"/>
    </row>
    <row r="21" spans="2:14" ht="15.75" thickTop="1" x14ac:dyDescent="0.25">
      <c r="C21" s="3">
        <f>G7</f>
        <v>0</v>
      </c>
      <c r="E21" s="3">
        <f>G14</f>
        <v>0</v>
      </c>
      <c r="G21" s="38">
        <f>G7+G14</f>
        <v>0</v>
      </c>
    </row>
    <row r="23" spans="2:14" ht="33" x14ac:dyDescent="0.25">
      <c r="F23" s="21" t="s">
        <v>65</v>
      </c>
      <c r="G23" s="28" t="s">
        <v>75</v>
      </c>
    </row>
    <row r="24" spans="2:14" x14ac:dyDescent="0.25">
      <c r="G24" s="38">
        <f>G10+G17</f>
        <v>0</v>
      </c>
    </row>
    <row r="28" spans="2:14" x14ac:dyDescent="0.25">
      <c r="B28" s="22"/>
    </row>
  </sheetData>
  <sheetProtection password="DB6B" sheet="1" objects="1" scenarios="1"/>
  <mergeCells count="12">
    <mergeCell ref="F16:F17"/>
    <mergeCell ref="D6:D7"/>
    <mergeCell ref="D13:D14"/>
    <mergeCell ref="F6:F7"/>
    <mergeCell ref="F9:F10"/>
    <mergeCell ref="F13:F14"/>
    <mergeCell ref="I2:N3"/>
    <mergeCell ref="I6:N7"/>
    <mergeCell ref="I13:N13"/>
    <mergeCell ref="I20:N20"/>
    <mergeCell ref="I16:N17"/>
    <mergeCell ref="I9:N9"/>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G7" activeCellId="5" sqref="G24 G21 G17 G14 G10 G7"/>
    </sheetView>
  </sheetViews>
  <sheetFormatPr defaultRowHeight="15" x14ac:dyDescent="0.25"/>
  <cols>
    <col min="1" max="1" width="4" style="23" bestFit="1" customWidth="1"/>
    <col min="2" max="2" width="9.28515625" style="23" customWidth="1"/>
    <col min="3" max="3" width="25.42578125" style="31" customWidth="1"/>
    <col min="4" max="4" width="3.42578125" style="31" bestFit="1" customWidth="1"/>
    <col min="5" max="5" width="28.140625" style="31" bestFit="1" customWidth="1"/>
    <col min="6" max="6" width="2" style="31" bestFit="1" customWidth="1"/>
    <col min="7" max="7" width="24.7109375" style="27" bestFit="1" customWidth="1"/>
    <col min="8" max="13" width="9.140625" style="23"/>
    <col min="14" max="14" width="12.85546875" style="23" customWidth="1"/>
    <col min="15" max="16384" width="9.140625" style="23"/>
  </cols>
  <sheetData>
    <row r="1" spans="1:14" ht="15.75" thickBot="1" x14ac:dyDescent="0.3">
      <c r="A1" s="22">
        <v>2.1</v>
      </c>
      <c r="B1" s="8" t="s">
        <v>18</v>
      </c>
    </row>
    <row r="2" spans="1:14" ht="16.5" thickTop="1" thickBot="1" x14ac:dyDescent="0.3">
      <c r="A2" s="24"/>
      <c r="B2" s="7" t="s">
        <v>19</v>
      </c>
      <c r="I2" s="40" t="s">
        <v>117</v>
      </c>
      <c r="J2" s="41"/>
      <c r="K2" s="41"/>
      <c r="L2" s="41"/>
      <c r="M2" s="41"/>
      <c r="N2" s="41"/>
    </row>
    <row r="3" spans="1:14" ht="16.5" thickTop="1" thickBot="1" x14ac:dyDescent="0.3">
      <c r="A3" s="24"/>
      <c r="B3" s="7" t="s">
        <v>54</v>
      </c>
      <c r="I3" s="41"/>
      <c r="J3" s="41"/>
      <c r="K3" s="41"/>
      <c r="L3" s="41"/>
      <c r="M3" s="41"/>
      <c r="N3" s="41"/>
    </row>
    <row r="4" spans="1:14" ht="15.75" thickTop="1" x14ac:dyDescent="0.25"/>
    <row r="5" spans="1:14" ht="15.75" thickBot="1" x14ac:dyDescent="0.3">
      <c r="B5" s="22" t="s">
        <v>66</v>
      </c>
    </row>
    <row r="6" spans="1:14" ht="30.75" thickTop="1" x14ac:dyDescent="0.25">
      <c r="C6" s="26" t="s">
        <v>129</v>
      </c>
      <c r="D6" s="54" t="s">
        <v>81</v>
      </c>
      <c r="E6" s="26" t="s">
        <v>130</v>
      </c>
      <c r="F6" s="54" t="s">
        <v>65</v>
      </c>
      <c r="G6" s="28" t="s">
        <v>79</v>
      </c>
      <c r="I6" s="42" t="s">
        <v>82</v>
      </c>
      <c r="J6" s="43"/>
      <c r="K6" s="43"/>
      <c r="L6" s="43"/>
      <c r="M6" s="43"/>
      <c r="N6" s="44"/>
    </row>
    <row r="7" spans="1:14" ht="15.75" thickBot="1" x14ac:dyDescent="0.3">
      <c r="C7" s="32"/>
      <c r="D7" s="54"/>
      <c r="E7" s="32"/>
      <c r="F7" s="54"/>
      <c r="G7" s="38">
        <f>(C7*E7)/100</f>
        <v>0</v>
      </c>
      <c r="I7" s="45"/>
      <c r="J7" s="46"/>
      <c r="K7" s="46"/>
      <c r="L7" s="46"/>
      <c r="M7" s="46"/>
      <c r="N7" s="47"/>
    </row>
    <row r="8" spans="1:14" ht="16.5" thickTop="1" thickBot="1" x14ac:dyDescent="0.3"/>
    <row r="9" spans="1:14" ht="34.5" thickTop="1" thickBot="1" x14ac:dyDescent="0.3">
      <c r="F9" s="54" t="s">
        <v>65</v>
      </c>
      <c r="G9" s="28" t="s">
        <v>80</v>
      </c>
      <c r="I9" s="51" t="s">
        <v>116</v>
      </c>
      <c r="J9" s="52"/>
      <c r="K9" s="52"/>
      <c r="L9" s="52"/>
      <c r="M9" s="52"/>
      <c r="N9" s="53"/>
    </row>
    <row r="10" spans="1:14" ht="15.75" thickTop="1" x14ac:dyDescent="0.25">
      <c r="F10" s="54"/>
      <c r="G10" s="38">
        <f>G7*2.291</f>
        <v>0</v>
      </c>
    </row>
    <row r="12" spans="1:14" ht="15.75" thickBot="1" x14ac:dyDescent="0.3">
      <c r="B12" s="22" t="s">
        <v>67</v>
      </c>
    </row>
    <row r="13" spans="1:14" ht="29.25" customHeight="1" thickTop="1" thickBot="1" x14ac:dyDescent="0.3">
      <c r="C13" s="26" t="s">
        <v>68</v>
      </c>
      <c r="D13" s="54" t="s">
        <v>64</v>
      </c>
      <c r="E13" s="34" t="s">
        <v>78</v>
      </c>
      <c r="F13" s="54" t="s">
        <v>65</v>
      </c>
      <c r="G13" s="28" t="s">
        <v>70</v>
      </c>
      <c r="I13" s="48" t="s">
        <v>76</v>
      </c>
      <c r="J13" s="49"/>
      <c r="K13" s="49"/>
      <c r="L13" s="49"/>
      <c r="M13" s="49"/>
      <c r="N13" s="50"/>
    </row>
    <row r="14" spans="1:14" ht="15.75" thickTop="1" x14ac:dyDescent="0.25">
      <c r="C14" s="32"/>
      <c r="D14" s="54"/>
      <c r="E14" s="32"/>
      <c r="F14" s="54"/>
      <c r="G14" s="38">
        <f>C14*E14</f>
        <v>0</v>
      </c>
    </row>
    <row r="15" spans="1:14" ht="15.75" thickBot="1" x14ac:dyDescent="0.3"/>
    <row r="16" spans="1:14" ht="34.5" customHeight="1" thickTop="1" thickBot="1" x14ac:dyDescent="0.3">
      <c r="F16" s="54" t="s">
        <v>65</v>
      </c>
      <c r="G16" s="28" t="s">
        <v>71</v>
      </c>
      <c r="I16" s="40" t="s">
        <v>114</v>
      </c>
      <c r="J16" s="40"/>
      <c r="K16" s="40"/>
      <c r="L16" s="40"/>
      <c r="M16" s="40"/>
      <c r="N16" s="40"/>
    </row>
    <row r="17" spans="2:14" ht="16.5" thickTop="1" thickBot="1" x14ac:dyDescent="0.3">
      <c r="F17" s="54"/>
      <c r="G17" s="38">
        <f>G14*2.291</f>
        <v>0</v>
      </c>
      <c r="I17" s="40"/>
      <c r="J17" s="40"/>
      <c r="K17" s="40"/>
      <c r="L17" s="40"/>
      <c r="M17" s="40"/>
      <c r="N17" s="40"/>
    </row>
    <row r="18" spans="2:14" ht="15.75" thickTop="1" x14ac:dyDescent="0.25"/>
    <row r="19" spans="2:14" ht="15.75" thickBot="1" x14ac:dyDescent="0.3">
      <c r="B19" s="22" t="s">
        <v>72</v>
      </c>
    </row>
    <row r="20" spans="2:14" ht="31.5" thickTop="1" thickBot="1" x14ac:dyDescent="0.3">
      <c r="C20" s="26" t="s">
        <v>118</v>
      </c>
      <c r="D20" s="31" t="s">
        <v>73</v>
      </c>
      <c r="E20" s="26" t="s">
        <v>119</v>
      </c>
      <c r="F20" s="31" t="s">
        <v>65</v>
      </c>
      <c r="G20" s="28" t="s">
        <v>74</v>
      </c>
      <c r="I20" s="51" t="s">
        <v>120</v>
      </c>
      <c r="J20" s="52"/>
      <c r="K20" s="52"/>
      <c r="L20" s="52"/>
      <c r="M20" s="52"/>
      <c r="N20" s="53"/>
    </row>
    <row r="21" spans="2:14" ht="15.75" thickTop="1" x14ac:dyDescent="0.25">
      <c r="C21" s="3">
        <f>G7</f>
        <v>0</v>
      </c>
      <c r="E21" s="3">
        <f>G14</f>
        <v>0</v>
      </c>
      <c r="G21" s="38">
        <f>G7+G14</f>
        <v>0</v>
      </c>
    </row>
    <row r="23" spans="2:14" ht="33" x14ac:dyDescent="0.25">
      <c r="F23" s="31" t="s">
        <v>65</v>
      </c>
      <c r="G23" s="28" t="s">
        <v>75</v>
      </c>
    </row>
    <row r="24" spans="2:14" x14ac:dyDescent="0.25">
      <c r="G24" s="38">
        <f>G10+G17</f>
        <v>0</v>
      </c>
    </row>
    <row r="28" spans="2:14" x14ac:dyDescent="0.25">
      <c r="B28" s="22"/>
    </row>
  </sheetData>
  <sheetProtection password="DB6B" sheet="1" objects="1" scenarios="1"/>
  <mergeCells count="12">
    <mergeCell ref="I20:N20"/>
    <mergeCell ref="I2:N3"/>
    <mergeCell ref="D6:D7"/>
    <mergeCell ref="F6:F7"/>
    <mergeCell ref="I6:N7"/>
    <mergeCell ref="F9:F10"/>
    <mergeCell ref="I9:N9"/>
    <mergeCell ref="D13:D14"/>
    <mergeCell ref="F13:F14"/>
    <mergeCell ref="I13:N13"/>
    <mergeCell ref="F16:F17"/>
    <mergeCell ref="I16:N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workbookViewId="0">
      <selection activeCell="G12" sqref="G12"/>
    </sheetView>
  </sheetViews>
  <sheetFormatPr defaultRowHeight="15" x14ac:dyDescent="0.25"/>
  <cols>
    <col min="1" max="1" width="9.140625" style="21"/>
    <col min="2" max="2" width="9.140625" style="25"/>
    <col min="3" max="3" width="13.42578125" style="21" customWidth="1"/>
    <col min="4" max="4" width="3.85546875" style="21" customWidth="1"/>
    <col min="5" max="5" width="13.5703125" style="21" customWidth="1"/>
    <col min="6" max="6" width="4.28515625" style="21" customWidth="1"/>
    <col min="7" max="7" width="16.7109375" style="21" customWidth="1"/>
    <col min="8" max="8" width="4.28515625" style="21" customWidth="1"/>
    <col min="9" max="9" width="14.7109375" style="21" customWidth="1"/>
    <col min="10" max="10" width="4.5703125" style="21" customWidth="1"/>
    <col min="11" max="11" width="16.7109375" style="21" customWidth="1"/>
    <col min="12" max="16384" width="9.140625" style="21"/>
  </cols>
  <sheetData>
    <row r="2" spans="2:14" x14ac:dyDescent="0.25">
      <c r="B2" s="25" t="s">
        <v>97</v>
      </c>
    </row>
    <row r="3" spans="2:14" x14ac:dyDescent="0.25">
      <c r="B3" s="25" t="s">
        <v>105</v>
      </c>
    </row>
    <row r="4" spans="2:14" x14ac:dyDescent="0.25">
      <c r="B4" s="25" t="s">
        <v>103</v>
      </c>
    </row>
    <row r="7" spans="2:14" ht="31.5" customHeight="1" x14ac:dyDescent="0.25">
      <c r="C7" s="26" t="s">
        <v>98</v>
      </c>
      <c r="E7" s="26" t="s">
        <v>99</v>
      </c>
      <c r="G7" s="26" t="s">
        <v>100</v>
      </c>
      <c r="I7" s="26" t="s">
        <v>101</v>
      </c>
      <c r="K7" s="26" t="s">
        <v>102</v>
      </c>
    </row>
    <row r="8" spans="2:14" x14ac:dyDescent="0.25">
      <c r="C8" s="32">
        <f>4*100</f>
        <v>400</v>
      </c>
      <c r="E8" s="32">
        <f>4*90</f>
        <v>360</v>
      </c>
      <c r="G8" s="32">
        <v>20</v>
      </c>
      <c r="I8" s="32">
        <v>32</v>
      </c>
      <c r="K8" s="32">
        <v>4</v>
      </c>
    </row>
    <row r="11" spans="2:14" ht="60" x14ac:dyDescent="0.25">
      <c r="G11" s="26" t="s">
        <v>106</v>
      </c>
    </row>
    <row r="12" spans="2:14" x14ac:dyDescent="0.25">
      <c r="G12" s="35">
        <f>((C8-E8)/K8)/((I8-G8)/K8)</f>
        <v>3.3333333333333335</v>
      </c>
    </row>
    <row r="14" spans="2:14" ht="31.5" customHeight="1" x14ac:dyDescent="0.25">
      <c r="B14" s="39" t="s">
        <v>104</v>
      </c>
      <c r="C14" s="39"/>
      <c r="D14" s="39"/>
      <c r="E14" s="39"/>
      <c r="F14" s="39"/>
      <c r="G14" s="39"/>
      <c r="H14" s="39"/>
      <c r="I14" s="39"/>
      <c r="J14" s="39"/>
      <c r="K14" s="39"/>
      <c r="L14" s="39"/>
      <c r="M14" s="39"/>
      <c r="N14" s="39"/>
    </row>
    <row r="15" spans="2:14" ht="29.25" customHeight="1" x14ac:dyDescent="0.25">
      <c r="B15" s="39" t="s">
        <v>123</v>
      </c>
      <c r="C15" s="39"/>
      <c r="D15" s="39"/>
      <c r="E15" s="39"/>
      <c r="F15" s="39"/>
      <c r="G15" s="39"/>
      <c r="H15" s="39"/>
      <c r="I15" s="39"/>
      <c r="J15" s="39"/>
      <c r="K15" s="39"/>
      <c r="L15" s="39"/>
      <c r="M15" s="39"/>
      <c r="N15" s="39"/>
    </row>
    <row r="16" spans="2:14" ht="15" customHeight="1" x14ac:dyDescent="0.25">
      <c r="B16" s="39" t="s">
        <v>121</v>
      </c>
      <c r="C16" s="39"/>
      <c r="D16" s="39"/>
      <c r="E16" s="39"/>
      <c r="F16" s="39"/>
      <c r="G16" s="39"/>
      <c r="H16" s="39"/>
      <c r="I16" s="39"/>
      <c r="J16" s="39"/>
      <c r="K16" s="39"/>
      <c r="L16" s="39"/>
      <c r="M16" s="39"/>
      <c r="N16" s="39"/>
    </row>
    <row r="17" spans="2:14" x14ac:dyDescent="0.25">
      <c r="B17" s="39"/>
      <c r="C17" s="39"/>
      <c r="D17" s="39"/>
      <c r="E17" s="39"/>
      <c r="F17" s="39"/>
      <c r="G17" s="39"/>
      <c r="H17" s="39"/>
      <c r="I17" s="39"/>
      <c r="J17" s="39"/>
      <c r="K17" s="39"/>
      <c r="L17" s="39"/>
      <c r="M17" s="39"/>
      <c r="N17" s="39"/>
    </row>
    <row r="18" spans="2:14" ht="15" customHeight="1" x14ac:dyDescent="0.25">
      <c r="B18" s="39" t="s">
        <v>122</v>
      </c>
      <c r="C18" s="39"/>
      <c r="D18" s="39"/>
      <c r="E18" s="39"/>
      <c r="F18" s="39"/>
      <c r="G18" s="39"/>
      <c r="H18" s="39"/>
      <c r="I18" s="39"/>
      <c r="J18" s="39"/>
      <c r="K18" s="39"/>
      <c r="L18" s="39"/>
      <c r="M18" s="39"/>
      <c r="N18" s="39"/>
    </row>
    <row r="19" spans="2:14" ht="15.75" customHeight="1" x14ac:dyDescent="0.25">
      <c r="B19" s="39"/>
      <c r="C19" s="39"/>
      <c r="D19" s="39"/>
      <c r="E19" s="39"/>
      <c r="F19" s="39"/>
      <c r="G19" s="39"/>
      <c r="H19" s="39"/>
      <c r="I19" s="39"/>
      <c r="J19" s="39"/>
      <c r="K19" s="39"/>
      <c r="L19" s="39"/>
      <c r="M19" s="39"/>
      <c r="N19" s="39"/>
    </row>
  </sheetData>
  <sheetProtection password="DB6B" sheet="1" objects="1" scenarios="1"/>
  <mergeCells count="4">
    <mergeCell ref="B18:N19"/>
    <mergeCell ref="B16:N17"/>
    <mergeCell ref="B14:N14"/>
    <mergeCell ref="B15:N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5"/>
  <cols>
    <col min="1" max="1" width="4" bestFit="1" customWidth="1"/>
    <col min="2" max="2" width="9.140625" style="20"/>
  </cols>
  <sheetData>
    <row r="1" spans="1:2" x14ac:dyDescent="0.25">
      <c r="A1" s="17">
        <v>2.2000000000000002</v>
      </c>
      <c r="B1" s="8" t="s">
        <v>20</v>
      </c>
    </row>
    <row r="2" spans="1:2" x14ac:dyDescent="0.25">
      <c r="A2" s="18"/>
      <c r="B2" s="7" t="s">
        <v>21</v>
      </c>
    </row>
    <row r="3" spans="1:2" ht="18" x14ac:dyDescent="0.25">
      <c r="A3" s="18"/>
      <c r="B3" s="7" t="s">
        <v>44</v>
      </c>
    </row>
    <row r="4" spans="1:2" x14ac:dyDescent="0.25">
      <c r="A4" s="18"/>
      <c r="B4" s="7" t="s">
        <v>22</v>
      </c>
    </row>
    <row r="7" spans="1:2" ht="18" x14ac:dyDescent="0.25">
      <c r="B7" s="7" t="s">
        <v>124</v>
      </c>
    </row>
    <row r="8" spans="1:2" x14ac:dyDescent="0.25">
      <c r="B8" s="7" t="s">
        <v>125</v>
      </c>
    </row>
  </sheetData>
  <sheetProtection password="DB6B"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5" x14ac:dyDescent="0.25"/>
  <cols>
    <col min="1" max="1" width="9.140625" style="20"/>
    <col min="2" max="2" width="146.42578125" style="6" customWidth="1"/>
    <col min="3" max="16384" width="9.140625" style="20"/>
  </cols>
  <sheetData>
    <row r="1" spans="1:2" x14ac:dyDescent="0.25">
      <c r="A1" s="17">
        <v>3.1</v>
      </c>
      <c r="B1" s="9" t="s">
        <v>29</v>
      </c>
    </row>
    <row r="2" spans="1:2" x14ac:dyDescent="0.25">
      <c r="A2" s="18"/>
      <c r="B2" s="12" t="s">
        <v>87</v>
      </c>
    </row>
    <row r="3" spans="1:2" x14ac:dyDescent="0.25">
      <c r="A3" s="18"/>
      <c r="B3" s="13" t="s">
        <v>28</v>
      </c>
    </row>
    <row r="4" spans="1:2" x14ac:dyDescent="0.25">
      <c r="A4" s="18"/>
      <c r="B4" s="10"/>
    </row>
    <row r="5" spans="1:2" x14ac:dyDescent="0.25">
      <c r="A5" s="17">
        <v>3.2</v>
      </c>
      <c r="B5" s="9" t="s">
        <v>30</v>
      </c>
    </row>
    <row r="6" spans="1:2" x14ac:dyDescent="0.25">
      <c r="A6" s="18"/>
      <c r="B6" s="16" t="s">
        <v>91</v>
      </c>
    </row>
    <row r="7" spans="1:2" x14ac:dyDescent="0.25">
      <c r="A7" s="18"/>
      <c r="B7" s="15" t="s">
        <v>45</v>
      </c>
    </row>
    <row r="8" spans="1:2" x14ac:dyDescent="0.25">
      <c r="A8" s="18"/>
      <c r="B8" s="12" t="s">
        <v>31</v>
      </c>
    </row>
    <row r="9" spans="1:2" x14ac:dyDescent="0.25">
      <c r="A9" s="18"/>
      <c r="B9" s="12" t="s">
        <v>61</v>
      </c>
    </row>
    <row r="10" spans="1:2" x14ac:dyDescent="0.25">
      <c r="A10" s="18"/>
      <c r="B10" s="12" t="s">
        <v>62</v>
      </c>
    </row>
    <row r="12" spans="1:2" x14ac:dyDescent="0.25">
      <c r="B12" s="12"/>
    </row>
    <row r="13" spans="1:2" x14ac:dyDescent="0.25">
      <c r="B13" s="9" t="s">
        <v>88</v>
      </c>
    </row>
    <row r="14" spans="1:2" x14ac:dyDescent="0.25">
      <c r="B14" s="12" t="s">
        <v>89</v>
      </c>
    </row>
    <row r="15" spans="1:2" x14ac:dyDescent="0.25">
      <c r="B15" s="12" t="s">
        <v>90</v>
      </c>
    </row>
    <row r="16" spans="1:2" x14ac:dyDescent="0.25">
      <c r="B16" s="12" t="s">
        <v>92</v>
      </c>
    </row>
    <row r="17" spans="2:2" x14ac:dyDescent="0.25">
      <c r="B17" s="12"/>
    </row>
    <row r="18" spans="2:2" x14ac:dyDescent="0.25">
      <c r="B18" s="12" t="s">
        <v>94</v>
      </c>
    </row>
    <row r="19" spans="2:2" ht="30" x14ac:dyDescent="0.25">
      <c r="B19" s="12" t="s">
        <v>95</v>
      </c>
    </row>
    <row r="20" spans="2:2" x14ac:dyDescent="0.25">
      <c r="B20" s="12" t="s">
        <v>96</v>
      </c>
    </row>
    <row r="22" spans="2:2" x14ac:dyDescent="0.25">
      <c r="B22" s="12" t="s">
        <v>93</v>
      </c>
    </row>
    <row r="23" spans="2:2" x14ac:dyDescent="0.25">
      <c r="B23" s="12"/>
    </row>
  </sheetData>
  <sheetProtection password="DB6B"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heetViews>
  <sheetFormatPr defaultRowHeight="15" x14ac:dyDescent="0.25"/>
  <cols>
    <col min="3" max="3" width="34.140625" bestFit="1" customWidth="1"/>
  </cols>
  <sheetData>
    <row r="2" spans="2:6" x14ac:dyDescent="0.25">
      <c r="B2" t="s">
        <v>84</v>
      </c>
    </row>
    <row r="3" spans="2:6" x14ac:dyDescent="0.25">
      <c r="B3" t="s">
        <v>83</v>
      </c>
    </row>
    <row r="4" spans="2:6" x14ac:dyDescent="0.25">
      <c r="B4" t="s">
        <v>85</v>
      </c>
    </row>
    <row r="7" spans="2:6" x14ac:dyDescent="0.25">
      <c r="C7" s="30" t="s">
        <v>107</v>
      </c>
      <c r="D7" s="29" t="s">
        <v>108</v>
      </c>
      <c r="F7" t="s">
        <v>109</v>
      </c>
    </row>
    <row r="8" spans="2:6" x14ac:dyDescent="0.25">
      <c r="C8" s="30"/>
      <c r="D8" s="29">
        <v>0.26</v>
      </c>
      <c r="F8" t="s">
        <v>110</v>
      </c>
    </row>
    <row r="9" spans="2:6" x14ac:dyDescent="0.25">
      <c r="C9" s="36" t="s">
        <v>132</v>
      </c>
      <c r="D9" s="37" t="s">
        <v>133</v>
      </c>
      <c r="F9" t="s">
        <v>131</v>
      </c>
    </row>
    <row r="10" spans="2:6" x14ac:dyDescent="0.25">
      <c r="D10" s="37">
        <v>47</v>
      </c>
      <c r="F10" t="s">
        <v>110</v>
      </c>
    </row>
    <row r="12" spans="2:6" x14ac:dyDescent="0.25">
      <c r="C12" s="30" t="s">
        <v>69</v>
      </c>
      <c r="F12" t="s">
        <v>126</v>
      </c>
    </row>
  </sheetData>
  <sheetProtection password="DB6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Scope &amp; info</vt:lpstr>
      <vt:lpstr>Key steps</vt:lpstr>
      <vt:lpstr>Monitoring advice</vt:lpstr>
      <vt:lpstr>Calculations (DM)</vt:lpstr>
      <vt:lpstr>Calculations (FW)</vt:lpstr>
      <vt:lpstr>Calc buffer factor</vt:lpstr>
      <vt:lpstr>Modifications</vt:lpstr>
      <vt:lpstr>Records</vt:lpstr>
      <vt:lpstr>Approximate 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2019-03-25T11:57:27Z</dcterms:modified>
</cp:coreProperties>
</file>